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82" documentId="13_ncr:1_{51BBD00A-6158-4C40-843B-67A4E028F161}" xr6:coauthVersionLast="47" xr6:coauthVersionMax="47" xr10:uidLastSave="{670638E5-C2E9-4307-B2D0-3A326658FA43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<sst xmlns="http://schemas.openxmlformats.org/spreadsheetml/2006/main" count="79" uniqueCount="65">
  <si>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</si>
  <si>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</si>
  <si>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</si>
  <si>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</si>
  <si>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</si>
  <si>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</si>
  <si>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</si>
  <si>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</si>
  <si>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</si>
  <si>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</si>
  <si>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</si>
  <si>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</si>
  <si>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</si>
  <si>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</si>
  <si>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</si>
  <si>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</si>
  <si>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</si>
  <si>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</si>
  <si>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</si>
  <si>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</si>
  <si>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</si>
  <si>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</si>
  <si>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</si>
  <si>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</si>
  <si>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</si>
  <si>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</si>
  <si>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</si>
  <si>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</si>
  <si>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</si>
  <si>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</si>
  <si>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</si>
  <si>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</si>
  <si>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</si>
  <si>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</si>
  <si>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</si>
  <si>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</si>
  <si>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、</t>
    <phoneticPr fontId="1"/>
  </si>
  <si>
    <t>1H足</t>
    <rPh sb="2" eb="3">
      <t>アシ</t>
    </rPh>
    <phoneticPr fontId="1"/>
  </si>
  <si>
    <t>検証１</t>
    <rPh sb="0" eb="2">
      <t>ケンショウ</t>
    </rPh>
    <phoneticPr fontId="1"/>
  </si>
  <si>
    <t>質問あり</t>
    <rPh sb="0" eb="2">
      <t>シツモン</t>
    </rPh>
    <phoneticPr fontId="1"/>
  </si>
  <si>
    <t>ヘッドアンドショルダー（逆も含む）を形成後、ネックラインの価格でエントリー待ち、ネックラインをブレイクでエントリー</t>
    <rPh sb="12" eb="13">
      <t>ギャク</t>
    </rPh>
    <rPh sb="14" eb="15">
      <t>フク</t>
    </rPh>
    <rPh sb="18" eb="20">
      <t>ケイセイ</t>
    </rPh>
    <rPh sb="20" eb="21">
      <t>アト</t>
    </rPh>
    <rPh sb="29" eb="31">
      <t>カカク</t>
    </rPh>
    <rPh sb="37" eb="38">
      <t>マ</t>
    </rPh>
    <phoneticPr fontId="1"/>
  </si>
  <si>
    <t>検証２</t>
    <rPh sb="0" eb="2">
      <t>ケンショウ</t>
    </rPh>
    <phoneticPr fontId="1"/>
  </si>
  <si>
    <t>質問</t>
    <rPh sb="0" eb="2">
      <t>シツモン</t>
    </rPh>
    <phoneticPr fontId="1"/>
  </si>
  <si>
    <t>・ネックライン候補①～③で、いずれが適切でしょうか？</t>
    <rPh sb="7" eb="9">
      <t>コウホ</t>
    </rPh>
    <rPh sb="18" eb="20">
      <t>テキセツ</t>
    </rPh>
    <phoneticPr fontId="1"/>
  </si>
  <si>
    <t>・ヘッドアンドショルダーの右山が完成せず、逆方向（上昇）へ相場が動いた場合、上図のポイントでエントリーし、ストップはこの位置に設定で、適切でしょうか？</t>
    <rPh sb="13" eb="14">
      <t>ミギ</t>
    </rPh>
    <rPh sb="14" eb="15">
      <t>ヤマ</t>
    </rPh>
    <rPh sb="16" eb="18">
      <t>カンセイ</t>
    </rPh>
    <rPh sb="21" eb="22">
      <t>ギャク</t>
    </rPh>
    <rPh sb="22" eb="24">
      <t>ホウコウ</t>
    </rPh>
    <rPh sb="25" eb="27">
      <t>ジョウショウ</t>
    </rPh>
    <rPh sb="29" eb="31">
      <t>ソウバ</t>
    </rPh>
    <rPh sb="32" eb="33">
      <t>ウゴ</t>
    </rPh>
    <rPh sb="35" eb="37">
      <t>バアイ</t>
    </rPh>
    <rPh sb="38" eb="40">
      <t>ジョウズ</t>
    </rPh>
    <rPh sb="60" eb="62">
      <t>イチ</t>
    </rPh>
    <rPh sb="63" eb="65">
      <t>セッテイ</t>
    </rPh>
    <rPh sb="67" eb="69">
      <t>テキセツ</t>
    </rPh>
    <phoneticPr fontId="1"/>
  </si>
  <si>
    <t>検証３</t>
    <rPh sb="0" eb="2">
      <t>ケンショウ</t>
    </rPh>
    <phoneticPr fontId="1"/>
  </si>
  <si>
    <t>検証４</t>
    <rPh sb="0" eb="2">
      <t>ケンショウ</t>
    </rPh>
    <phoneticPr fontId="1"/>
  </si>
  <si>
    <t>質問</t>
    <rPh sb="0" eb="2">
      <t>シツモン</t>
    </rPh>
    <phoneticPr fontId="1"/>
  </si>
  <si>
    <t>①</t>
    <phoneticPr fontId="1"/>
  </si>
  <si>
    <t>今回のヘッドアンドショルダーで、右山が完成し、ダウントレンドに仮になった場合は、サポレジ⑤をブレイクでエントリーでしょうか？</t>
    <rPh sb="0" eb="2">
      <t>コンカイ</t>
    </rPh>
    <rPh sb="16" eb="17">
      <t>ミギ</t>
    </rPh>
    <rPh sb="17" eb="18">
      <t>ヤマ</t>
    </rPh>
    <rPh sb="19" eb="21">
      <t>カンセイ</t>
    </rPh>
    <rPh sb="31" eb="32">
      <t>カリ</t>
    </rPh>
    <rPh sb="36" eb="38">
      <t>バアイ</t>
    </rPh>
    <phoneticPr fontId="1"/>
  </si>
  <si>
    <t>②</t>
    <phoneticPr fontId="1"/>
  </si>
  <si>
    <t>③</t>
    <phoneticPr fontId="1"/>
  </si>
  <si>
    <t>②と同じような質問になりますが、ヘッドアンドショルダーでの売りエントリーを諦め、買いでエントリーをするタイミングとしては、サポレジ③をブレイクまたはサポレジ①をブレイク、いずれが適切でしょうか？</t>
    <rPh sb="2" eb="3">
      <t>オナ</t>
    </rPh>
    <rPh sb="7" eb="9">
      <t>シツモン</t>
    </rPh>
    <rPh sb="29" eb="30">
      <t>ウ</t>
    </rPh>
    <rPh sb="37" eb="38">
      <t>アキラ</t>
    </rPh>
    <rPh sb="40" eb="41">
      <t>カ</t>
    </rPh>
    <rPh sb="89" eb="91">
      <t>テキセツ</t>
    </rPh>
    <phoneticPr fontId="1"/>
  </si>
  <si>
    <t>自分としては、サポレジ③をブレイクで、買いのエントリーとしました。</t>
    <rPh sb="0" eb="2">
      <t>ジブン</t>
    </rPh>
    <rPh sb="19" eb="20">
      <t>カ</t>
    </rPh>
    <phoneticPr fontId="1"/>
  </si>
  <si>
    <t>④</t>
    <phoneticPr fontId="1"/>
  </si>
  <si>
    <t>ヘッドアンドショルダーを前提にしたエントリーができなかった場合、リベンジの感情が多少とも湧き上がるので、今回、自分が行った、買いでのエントリーは、そもそも避けるべきとの考え方もあると思います。</t>
    <rPh sb="12" eb="14">
      <t>ゼンテイ</t>
    </rPh>
    <rPh sb="29" eb="31">
      <t>バアイ</t>
    </rPh>
    <rPh sb="37" eb="39">
      <t>カンジョウ</t>
    </rPh>
    <rPh sb="40" eb="42">
      <t>タショウ</t>
    </rPh>
    <rPh sb="44" eb="45">
      <t>ワ</t>
    </rPh>
    <rPh sb="46" eb="47">
      <t>ア</t>
    </rPh>
    <rPh sb="52" eb="54">
      <t>コンカイ</t>
    </rPh>
    <rPh sb="55" eb="57">
      <t>ジブン</t>
    </rPh>
    <rPh sb="58" eb="59">
      <t>オコナ</t>
    </rPh>
    <rPh sb="62" eb="63">
      <t>カ</t>
    </rPh>
    <rPh sb="77" eb="78">
      <t>サ</t>
    </rPh>
    <rPh sb="84" eb="85">
      <t>カンガ</t>
    </rPh>
    <rPh sb="86" eb="87">
      <t>カタ</t>
    </rPh>
    <rPh sb="91" eb="92">
      <t>オモ</t>
    </rPh>
    <phoneticPr fontId="1"/>
  </si>
  <si>
    <t>この点に関し、コメントを頂ければ幸いです。</t>
    <rPh sb="2" eb="3">
      <t>テン</t>
    </rPh>
    <rPh sb="4" eb="5">
      <t>カン</t>
    </rPh>
    <rPh sb="12" eb="13">
      <t>イタダ</t>
    </rPh>
    <rPh sb="16" eb="17">
      <t>サイワ</t>
    </rPh>
    <phoneticPr fontId="1"/>
  </si>
  <si>
    <t>ヘッドアンドショルダーで売りの逆指値でのエントリーを諦めるのは、サポレジ③を下から上へブレイクしたら諦めるとの考えでよいですか？</t>
    <rPh sb="12" eb="13">
      <t>ウ</t>
    </rPh>
    <rPh sb="15" eb="16">
      <t>ギャク</t>
    </rPh>
    <rPh sb="16" eb="18">
      <t>サシネ</t>
    </rPh>
    <rPh sb="26" eb="27">
      <t>アキラ</t>
    </rPh>
    <rPh sb="38" eb="39">
      <t>シタ</t>
    </rPh>
    <rPh sb="41" eb="42">
      <t>ウエ</t>
    </rPh>
    <rPh sb="50" eb="51">
      <t>アキラ</t>
    </rPh>
    <rPh sb="55" eb="56">
      <t>カンガ</t>
    </rPh>
    <phoneticPr fontId="1"/>
  </si>
  <si>
    <t>検証５</t>
    <rPh sb="0" eb="2">
      <t>ケンショウ</t>
    </rPh>
    <phoneticPr fontId="1"/>
  </si>
  <si>
    <t>気づき</t>
    <rPh sb="0" eb="1">
      <t>キ</t>
    </rPh>
    <phoneticPr fontId="1"/>
  </si>
  <si>
    <t>・過去チャートだから、ヘッドアンドショルダーが崩れ、逆方向に動いたのを確認し、買いでエントリーができるが、ネックラインの引き方によっては、売りの逆指値が約定してしまい、損切りになるケースであることに気づいた。</t>
    <rPh sb="1" eb="3">
      <t>カコ</t>
    </rPh>
    <rPh sb="23" eb="24">
      <t>クズ</t>
    </rPh>
    <rPh sb="26" eb="27">
      <t>ギャク</t>
    </rPh>
    <rPh sb="27" eb="29">
      <t>ホウコウ</t>
    </rPh>
    <rPh sb="30" eb="31">
      <t>ウゴ</t>
    </rPh>
    <rPh sb="35" eb="37">
      <t>カクニン</t>
    </rPh>
    <rPh sb="39" eb="40">
      <t>カ</t>
    </rPh>
    <rPh sb="60" eb="61">
      <t>ヒ</t>
    </rPh>
    <rPh sb="62" eb="63">
      <t>カタ</t>
    </rPh>
    <rPh sb="69" eb="70">
      <t>ウ</t>
    </rPh>
    <rPh sb="72" eb="73">
      <t>ギャク</t>
    </rPh>
    <rPh sb="73" eb="75">
      <t>サシネ</t>
    </rPh>
    <rPh sb="76" eb="78">
      <t>ヤクジョウ</t>
    </rPh>
    <rPh sb="84" eb="86">
      <t>ソンギリ</t>
    </rPh>
    <rPh sb="99" eb="100">
      <t>キ</t>
    </rPh>
    <phoneticPr fontId="1"/>
  </si>
  <si>
    <t>・今回のような「だまし」対策を検討する必要があると感じる。ヘッドアンドショルダーが完成しない＝上昇トレンドが継続　を意味するので、この辺をどう考えるかだと思う。</t>
    <rPh sb="1" eb="3">
      <t>コンカイ</t>
    </rPh>
    <rPh sb="12" eb="14">
      <t>タイサク</t>
    </rPh>
    <rPh sb="15" eb="17">
      <t>ケントウ</t>
    </rPh>
    <rPh sb="19" eb="21">
      <t>ヒツヨウ</t>
    </rPh>
    <rPh sb="25" eb="26">
      <t>カン</t>
    </rPh>
    <rPh sb="41" eb="43">
      <t>カンセイ</t>
    </rPh>
    <rPh sb="47" eb="49">
      <t>ジョウショウ</t>
    </rPh>
    <rPh sb="54" eb="56">
      <t>ケイゾク</t>
    </rPh>
    <rPh sb="58" eb="60">
      <t>イミ</t>
    </rPh>
    <rPh sb="67" eb="68">
      <t>ヘン</t>
    </rPh>
    <rPh sb="71" eb="72">
      <t>カンガ</t>
    </rPh>
    <rPh sb="77" eb="78">
      <t>オモ</t>
    </rPh>
    <phoneticPr fontId="1"/>
  </si>
  <si>
    <t>相場の分析動画でも感じたことですが、ヘッドアンドショルダーを否定する動きは結構あるんだなと感じています。この辺をどう対処するかだと思う。</t>
    <rPh sb="0" eb="2">
      <t>ソウバ</t>
    </rPh>
    <rPh sb="3" eb="5">
      <t>ブンセキ</t>
    </rPh>
    <rPh sb="5" eb="7">
      <t>ドウガ</t>
    </rPh>
    <rPh sb="9" eb="10">
      <t>カン</t>
    </rPh>
    <rPh sb="30" eb="32">
      <t>ヒテイ</t>
    </rPh>
    <rPh sb="34" eb="35">
      <t>ウゴ</t>
    </rPh>
    <rPh sb="37" eb="39">
      <t>ケッコウ</t>
    </rPh>
    <rPh sb="45" eb="46">
      <t>カン</t>
    </rPh>
    <rPh sb="54" eb="55">
      <t>ヘン</t>
    </rPh>
    <rPh sb="58" eb="60">
      <t>タイショ</t>
    </rPh>
    <rPh sb="65" eb="66">
      <t>オモ</t>
    </rPh>
    <phoneticPr fontId="1"/>
  </si>
  <si>
    <t>ヘッドアンドショルダーの検証を続け、ヘッドアンドショルダーのダマシ対策を検討する。</t>
    <rPh sb="12" eb="14">
      <t>ケンショウ</t>
    </rPh>
    <rPh sb="15" eb="16">
      <t>ツヅ</t>
    </rPh>
    <rPh sb="33" eb="35">
      <t>タイサク</t>
    </rPh>
    <rPh sb="36" eb="38">
      <t>ケントウ</t>
    </rPh>
    <phoneticPr fontId="1"/>
  </si>
  <si>
    <t>今回はヘッドアンドショルダーの検証を行った。質問は画像の下に記載しております。内容のご確認をお願い致します。ヘッドアンドショルダーなら売りの逆指値、逆ヘッドアンドショルダーなら買いの逆指値を注文するかどうか。右肩が完成せず、想定とは逆方向に相場が動くか否か。この点をどう判定し、逆指値の注文を入れるか。この点がヘッドアンドショルダーにおける、勝率を高めるポイントだと考えている。言い換えれば、トレンドが転換せず、トレンド継続か否か判定するルールを設定することが必要と感じた。</t>
    <rPh sb="0" eb="2">
      <t>コンカイ</t>
    </rPh>
    <rPh sb="15" eb="17">
      <t>ケンショウ</t>
    </rPh>
    <rPh sb="18" eb="19">
      <t>オコナ</t>
    </rPh>
    <rPh sb="22" eb="24">
      <t>シツモン</t>
    </rPh>
    <rPh sb="25" eb="27">
      <t>ガゾウ</t>
    </rPh>
    <rPh sb="28" eb="29">
      <t>シタ</t>
    </rPh>
    <rPh sb="30" eb="32">
      <t>キサイ</t>
    </rPh>
    <rPh sb="39" eb="41">
      <t>ナイヨウ</t>
    </rPh>
    <rPh sb="43" eb="45">
      <t>カクニン</t>
    </rPh>
    <rPh sb="47" eb="48">
      <t>ネガ</t>
    </rPh>
    <rPh sb="49" eb="50">
      <t>イタ</t>
    </rPh>
    <rPh sb="67" eb="68">
      <t>ウ</t>
    </rPh>
    <rPh sb="70" eb="71">
      <t>ギャク</t>
    </rPh>
    <rPh sb="71" eb="73">
      <t>サシネ</t>
    </rPh>
    <rPh sb="74" eb="75">
      <t>ギャク</t>
    </rPh>
    <rPh sb="88" eb="89">
      <t>カ</t>
    </rPh>
    <rPh sb="91" eb="92">
      <t>ギャク</t>
    </rPh>
    <rPh sb="92" eb="94">
      <t>サシネ</t>
    </rPh>
    <rPh sb="95" eb="97">
      <t>チュウモン</t>
    </rPh>
    <rPh sb="104" eb="105">
      <t>ミギ</t>
    </rPh>
    <rPh sb="105" eb="106">
      <t>カタ</t>
    </rPh>
    <rPh sb="107" eb="109">
      <t>カンセイ</t>
    </rPh>
    <rPh sb="112" eb="114">
      <t>ソウテイ</t>
    </rPh>
    <rPh sb="116" eb="117">
      <t>ギャク</t>
    </rPh>
    <rPh sb="117" eb="119">
      <t>ホウコウ</t>
    </rPh>
    <rPh sb="120" eb="122">
      <t>ソウバ</t>
    </rPh>
    <rPh sb="123" eb="124">
      <t>ウゴ</t>
    </rPh>
    <rPh sb="126" eb="127">
      <t>イナ</t>
    </rPh>
    <rPh sb="131" eb="132">
      <t>テン</t>
    </rPh>
    <rPh sb="135" eb="137">
      <t>ハンテイ</t>
    </rPh>
    <rPh sb="139" eb="140">
      <t>ギャク</t>
    </rPh>
    <rPh sb="140" eb="142">
      <t>サシネ</t>
    </rPh>
    <rPh sb="143" eb="145">
      <t>チュウモン</t>
    </rPh>
    <rPh sb="146" eb="147">
      <t>イ</t>
    </rPh>
    <rPh sb="153" eb="154">
      <t>テン</t>
    </rPh>
    <rPh sb="171" eb="173">
      <t>ショウリツ</t>
    </rPh>
    <rPh sb="174" eb="175">
      <t>タカ</t>
    </rPh>
    <rPh sb="183" eb="184">
      <t>カンガ</t>
    </rPh>
    <rPh sb="189" eb="190">
      <t>イ</t>
    </rPh>
    <rPh sb="191" eb="192">
      <t>カ</t>
    </rPh>
    <rPh sb="201" eb="203">
      <t>テンカン</t>
    </rPh>
    <rPh sb="210" eb="212">
      <t>ケイゾク</t>
    </rPh>
    <rPh sb="213" eb="214">
      <t>イナ</t>
    </rPh>
    <rPh sb="215" eb="217">
      <t>ハンテイ</t>
    </rPh>
    <rPh sb="223" eb="225">
      <t>セッテイ</t>
    </rPh>
    <rPh sb="230" eb="232">
      <t>ヒツヨウ</t>
    </rPh>
    <rPh sb="233" eb="234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</si>
</sst>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2" fillId="4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0" fillId="0" borderId="0" xfId="2" applyAlignment="1">
      <alignment horizontal="center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181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183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226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277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269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317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332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310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358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358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401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406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409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411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11907</xdr:colOff>
      <xdr:row>2</xdr:row>
      <xdr:rowOff>107155</xdr:rowOff>
    </xdr:from>
    <xdr:to>
      <xdr:col>25</xdr:col>
      <xdr:colOff>451450</xdr:colOff>
      <xdr:row>40</xdr:row>
      <xdr:rowOff>57491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FA341D83-F9BB-44A1-9589-8D892FA87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970" y="464343"/>
          <a:ext cx="15227105" cy="673689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46</xdr:row>
      <xdr:rowOff>47625</xdr:rowOff>
    </xdr:from>
    <xdr:to>
      <xdr:col>25</xdr:col>
      <xdr:colOff>458600</xdr:colOff>
      <xdr:row>84</xdr:row>
      <xdr:rowOff>74192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38F0A296-D246-4ADD-B630-CFD9186703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8262938"/>
          <a:ext cx="15246162" cy="68131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90</xdr:row>
      <xdr:rowOff>35719</xdr:rowOff>
    </xdr:from>
    <xdr:to>
      <xdr:col>25</xdr:col>
      <xdr:colOff>353783</xdr:colOff>
      <xdr:row>128</xdr:row>
      <xdr:rowOff>90872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6A7F8230-E0C7-4721-B398-44D571BC8E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6109157"/>
          <a:ext cx="15141345" cy="6841715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131</xdr:row>
      <xdr:rowOff>59531</xdr:rowOff>
    </xdr:from>
    <xdr:to>
      <xdr:col>25</xdr:col>
      <xdr:colOff>379993</xdr:colOff>
      <xdr:row>169</xdr:row>
      <xdr:rowOff>57510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3C094E6-2979-4878-BA1D-92CD1BF79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8157" y="23455312"/>
          <a:ext cx="15179461" cy="678454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183</xdr:row>
      <xdr:rowOff>71437</xdr:rowOff>
    </xdr:from>
    <xdr:to>
      <xdr:col>25</xdr:col>
      <xdr:colOff>439543</xdr:colOff>
      <xdr:row>221</xdr:row>
      <xdr:rowOff>88474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AF28922B-280D-4E73-A962-66D5AC419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0063" y="32754093"/>
          <a:ext cx="15227105" cy="680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13" sqref="G1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40</v>
      </c>
    </row>
    <row r="5" spans="1:18" ht="19.5" thickBot="1" x14ac:dyDescent="0.45">
      <c r="A5" s="1" t="s">
        <v>12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5" t="s">
        <v>3</v>
      </c>
      <c r="H6" s="86"/>
      <c r="I6" s="92"/>
      <c r="J6" s="85" t="s">
        <v>22</v>
      </c>
      <c r="K6" s="86"/>
      <c r="L6" s="92"/>
      <c r="M6" s="85" t="s">
        <v>23</v>
      </c>
      <c r="N6" s="86"/>
      <c r="O6" s="92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9" t="s">
        <v>22</v>
      </c>
      <c r="K8" s="90"/>
      <c r="L8" s="91"/>
      <c r="M8" s="89"/>
      <c r="N8" s="90"/>
      <c r="O8" s="91"/>
    </row>
    <row r="9" spans="1:18" x14ac:dyDescent="0.4">
      <c r="A9" s="9">
        <v>1</v>
      </c>
      <c r="B9" s="23">
        <v>44202</v>
      </c>
      <c r="C9" s="50">
        <v>1</v>
      </c>
      <c r="D9" s="54">
        <v>1.27</v>
      </c>
      <c r="E9" s="55">
        <v>1.5</v>
      </c>
      <c r="F9" s="84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 t="s">
        <v>39</v>
      </c>
      <c r="Q9" s="40"/>
      <c r="R9" s="40"/>
    </row>
    <row r="10" spans="1:18" x14ac:dyDescent="0.4">
      <c r="A10" s="9">
        <v>2</v>
      </c>
      <c r="B10" s="5">
        <v>44208</v>
      </c>
      <c r="C10" s="47">
        <v>1</v>
      </c>
      <c r="D10" s="56">
        <v>1.27</v>
      </c>
      <c r="E10" s="57">
        <v>-1</v>
      </c>
      <c r="F10" s="83">
        <v>-1</v>
      </c>
      <c r="G10" s="22">
        <f t="shared" ref="G10:G42" si="2">IF(D10="","",G9+M10)</f>
        <v>107765.16099999999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-3135</v>
      </c>
      <c r="O10" s="46">
        <f t="shared" ref="O10:O12" si="10">IF(F10="","",L10*F10)</f>
        <v>-3180</v>
      </c>
      <c r="P10" s="40" t="s">
        <v>39</v>
      </c>
      <c r="Q10" s="40"/>
      <c r="R10" s="40"/>
    </row>
    <row r="11" spans="1:18" x14ac:dyDescent="0.4">
      <c r="A11" s="9">
        <v>3</v>
      </c>
      <c r="B11" s="5">
        <v>44211</v>
      </c>
      <c r="C11" s="47">
        <v>2</v>
      </c>
      <c r="D11" s="56">
        <v>1.27</v>
      </c>
      <c r="E11" s="57">
        <v>1.5</v>
      </c>
      <c r="F11" s="83">
        <v>-1</v>
      </c>
      <c r="G11" s="22">
        <f t="shared" si="2"/>
        <v>111871.01363409999</v>
      </c>
      <c r="H11" s="22">
        <f t="shared" si="3"/>
        <v>105926.425</v>
      </c>
      <c r="I11" s="22">
        <f t="shared" si="4"/>
        <v>99735.4</v>
      </c>
      <c r="J11" s="44">
        <f t="shared" si="5"/>
        <v>3232.9548299999997</v>
      </c>
      <c r="K11" s="45">
        <f t="shared" si="6"/>
        <v>3040.95</v>
      </c>
      <c r="L11" s="46">
        <f t="shared" si="7"/>
        <v>3084.6</v>
      </c>
      <c r="M11" s="44">
        <f t="shared" si="8"/>
        <v>4105.8526340999997</v>
      </c>
      <c r="N11" s="45">
        <f t="shared" si="9"/>
        <v>4561.4249999999993</v>
      </c>
      <c r="O11" s="46">
        <f t="shared" si="10"/>
        <v>-3084.6</v>
      </c>
      <c r="P11" s="40"/>
      <c r="Q11" s="40"/>
      <c r="R11" s="40"/>
    </row>
    <row r="12" spans="1:18" x14ac:dyDescent="0.4">
      <c r="A12" s="9">
        <v>4</v>
      </c>
      <c r="B12" s="5">
        <v>44217</v>
      </c>
      <c r="C12" s="47">
        <v>1</v>
      </c>
      <c r="D12" s="56">
        <v>1.27</v>
      </c>
      <c r="E12" s="57">
        <v>-1</v>
      </c>
      <c r="F12" s="83">
        <v>-1</v>
      </c>
      <c r="G12" s="22">
        <f t="shared" si="2"/>
        <v>116133.29925355921</v>
      </c>
      <c r="H12" s="22">
        <f t="shared" si="3"/>
        <v>102748.63225000001</v>
      </c>
      <c r="I12" s="22">
        <f t="shared" si="4"/>
        <v>96743.337999999989</v>
      </c>
      <c r="J12" s="44">
        <f t="shared" si="5"/>
        <v>3356.1304090229996</v>
      </c>
      <c r="K12" s="45">
        <f t="shared" si="6"/>
        <v>3177.7927500000001</v>
      </c>
      <c r="L12" s="46">
        <f t="shared" si="7"/>
        <v>2992.0619999999999</v>
      </c>
      <c r="M12" s="44">
        <f t="shared" si="8"/>
        <v>4262.2856194592096</v>
      </c>
      <c r="N12" s="45">
        <f t="shared" si="9"/>
        <v>-3177.7927500000001</v>
      </c>
      <c r="O12" s="46">
        <f t="shared" si="10"/>
        <v>-2992.0619999999999</v>
      </c>
      <c r="P12" s="40" t="s">
        <v>39</v>
      </c>
      <c r="Q12" s="40"/>
      <c r="R12" s="40"/>
    </row>
    <row r="13" spans="1:18" x14ac:dyDescent="0.4">
      <c r="A13" s="9">
        <v>5</v>
      </c>
      <c r="B13" s="5">
        <v>44224</v>
      </c>
      <c r="C13" s="47">
        <v>1</v>
      </c>
      <c r="D13" s="56">
        <v>1.27</v>
      </c>
      <c r="E13" s="57">
        <v>1.5</v>
      </c>
      <c r="F13" s="83">
        <v>2</v>
      </c>
      <c r="G13" s="22">
        <f t="shared" si="2"/>
        <v>120557.97795511982</v>
      </c>
      <c r="H13" s="22">
        <f t="shared" si="3"/>
        <v>107372.32070125001</v>
      </c>
      <c r="I13" s="22">
        <f t="shared" si="4"/>
        <v>102547.93827999999</v>
      </c>
      <c r="J13" s="44">
        <f t="shared" ref="J13:J58" si="11">IF(G12="","",G12*0.03)</f>
        <v>3483.998977606776</v>
      </c>
      <c r="K13" s="45">
        <f t="shared" ref="K13:K58" si="12">IF(H12="","",H12*0.03)</f>
        <v>3082.4589675000002</v>
      </c>
      <c r="L13" s="46">
        <f t="shared" ref="L13:L58" si="13">IF(I12="","",I12*0.03)</f>
        <v>2902.3001399999994</v>
      </c>
      <c r="M13" s="44">
        <f t="shared" ref="M13:M58" si="14">IF(D13="","",J13*D13)</f>
        <v>4424.6787015606051</v>
      </c>
      <c r="N13" s="45">
        <f t="shared" ref="N13:N58" si="15">IF(E13="","",K13*E13)</f>
        <v>4623.6884512500001</v>
      </c>
      <c r="O13" s="46">
        <f t="shared" ref="O13:O58" si="16">IF(F13="","",L13*F13)</f>
        <v>5804.6002799999987</v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>
        <f t="shared" si="11"/>
        <v>3616.7393386535941</v>
      </c>
      <c r="K14" s="45">
        <f t="shared" si="12"/>
        <v>3221.1696210374998</v>
      </c>
      <c r="L14" s="46">
        <f t="shared" si="13"/>
        <v>3076.4381483999996</v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83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83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83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83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83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83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83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3" t="s">
        <v>5</v>
      </c>
      <c r="C59" s="94"/>
      <c r="D59" s="7">
        <f>COUNTIF(D9:D58,1.27)</f>
        <v>5</v>
      </c>
      <c r="E59" s="7">
        <f>COUNTIF(E9:E58,1.5)</f>
        <v>3</v>
      </c>
      <c r="F59" s="8">
        <f>COUNTIF(F9:F58,2)</f>
        <v>2</v>
      </c>
      <c r="G59" s="69">
        <f>M59+G8</f>
        <v>120557.97795511982</v>
      </c>
      <c r="H59" s="70">
        <f>N59+H8</f>
        <v>107372.32070124999</v>
      </c>
      <c r="I59" s="71">
        <f>O59+I8</f>
        <v>102547.93828</v>
      </c>
      <c r="J59" s="66" t="s">
        <v>30</v>
      </c>
      <c r="K59" s="67">
        <f>B58-B9</f>
        <v>-44202</v>
      </c>
      <c r="L59" s="68" t="s">
        <v>31</v>
      </c>
      <c r="M59" s="80">
        <f>SUM(M9:M58)</f>
        <v>20557.977955119815</v>
      </c>
      <c r="N59" s="81">
        <f>SUM(N9:N58)</f>
        <v>7372.3207012499988</v>
      </c>
      <c r="O59" s="82">
        <f>SUM(O9:O58)</f>
        <v>2547.9382799999989</v>
      </c>
    </row>
    <row r="60" spans="1:15" ht="19.5" thickBot="1" x14ac:dyDescent="0.45">
      <c r="A60" s="9"/>
      <c r="B60" s="87" t="s">
        <v>6</v>
      </c>
      <c r="C60" s="88"/>
      <c r="D60" s="7">
        <f>COUNTIF(D9:D58,-1)</f>
        <v>0</v>
      </c>
      <c r="E60" s="7">
        <f>COUNTIF(E9:E58,-1)</f>
        <v>2</v>
      </c>
      <c r="F60" s="8">
        <f>COUNTIF(F9:F58,-1)</f>
        <v>3</v>
      </c>
      <c r="G60" s="85" t="s">
        <v>29</v>
      </c>
      <c r="H60" s="86"/>
      <c r="I60" s="92"/>
      <c r="J60" s="85" t="s">
        <v>32</v>
      </c>
      <c r="K60" s="86"/>
      <c r="L60" s="92"/>
      <c r="M60" s="9"/>
      <c r="N60" s="3"/>
      <c r="O60" s="4"/>
    </row>
    <row r="61" spans="1:15" ht="19.5" thickBot="1" x14ac:dyDescent="0.45">
      <c r="A61" s="9"/>
      <c r="B61" s="87" t="s">
        <v>33</v>
      </c>
      <c r="C61" s="88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1.2055797795511982</v>
      </c>
      <c r="H61" s="76">
        <f t="shared" ref="H61" si="21">H59/H8</f>
        <v>1.0737232070125</v>
      </c>
      <c r="I61" s="77">
        <f>I59/I8</f>
        <v>1.0254793828</v>
      </c>
      <c r="J61" s="64">
        <f>(G61-100%)*30/K59</f>
        <v>-1.3952747356535782E-4</v>
      </c>
      <c r="K61" s="64">
        <f>(H61-100%)*30/K59</f>
        <v>-5.0036111722885853E-5</v>
      </c>
      <c r="L61" s="65">
        <f>(I61-100%)*30/K59</f>
        <v>-1.7292916248133534E-5</v>
      </c>
      <c r="M61" s="10"/>
      <c r="N61" s="2"/>
      <c r="O61" s="11"/>
    </row>
    <row r="62" spans="1:15" ht="19.5" thickBot="1" x14ac:dyDescent="0.45">
      <c r="A62" s="3"/>
      <c r="B62" s="85" t="s">
        <v>4</v>
      </c>
      <c r="C62" s="86"/>
      <c r="D62" s="78">
        <f t="shared" ref="D62:E62" si="22">D59/(D59+D60+D61)</f>
        <v>1</v>
      </c>
      <c r="E62" s="73">
        <f t="shared" si="22"/>
        <v>0.6</v>
      </c>
      <c r="F62" s="74">
        <f>F59/(F59+F60+F61)</f>
        <v>0.4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C225"/>
  <sheetViews>
    <sheetView zoomScale="80" zoomScaleNormal="80" workbookViewId="0">
      <selection activeCell="E230" sqref="E230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38</v>
      </c>
    </row>
    <row r="42" spans="2:2" x14ac:dyDescent="0.4">
      <c r="B42" s="52" t="s">
        <v>42</v>
      </c>
    </row>
    <row r="43" spans="2:2" x14ac:dyDescent="0.4">
      <c r="B43" s="52" t="s">
        <v>43</v>
      </c>
    </row>
    <row r="46" spans="2:2" x14ac:dyDescent="0.4">
      <c r="B46" s="52" t="s">
        <v>41</v>
      </c>
    </row>
    <row r="86" spans="2:2" x14ac:dyDescent="0.4">
      <c r="B86" s="52" t="s">
        <v>42</v>
      </c>
    </row>
    <row r="87" spans="2:2" x14ac:dyDescent="0.4">
      <c r="B87" s="52" t="s">
        <v>44</v>
      </c>
    </row>
    <row r="90" spans="2:2" x14ac:dyDescent="0.4">
      <c r="B90" s="52" t="s">
        <v>45</v>
      </c>
    </row>
    <row r="131" spans="2:2" x14ac:dyDescent="0.4">
      <c r="B131" s="52" t="s">
        <v>46</v>
      </c>
    </row>
    <row r="171" spans="2:3" x14ac:dyDescent="0.4">
      <c r="B171" s="52" t="s">
        <v>47</v>
      </c>
    </row>
    <row r="172" spans="2:3" x14ac:dyDescent="0.4">
      <c r="B172" s="99" t="s">
        <v>48</v>
      </c>
      <c r="C172" s="52" t="s">
        <v>49</v>
      </c>
    </row>
    <row r="173" spans="2:3" x14ac:dyDescent="0.4">
      <c r="B173" s="99"/>
    </row>
    <row r="174" spans="2:3" x14ac:dyDescent="0.4">
      <c r="B174" s="99" t="s">
        <v>50</v>
      </c>
      <c r="C174" s="52" t="s">
        <v>57</v>
      </c>
    </row>
    <row r="175" spans="2:3" x14ac:dyDescent="0.4">
      <c r="B175" s="99"/>
    </row>
    <row r="176" spans="2:3" x14ac:dyDescent="0.4">
      <c r="B176" s="99" t="s">
        <v>51</v>
      </c>
      <c r="C176" s="52" t="s">
        <v>52</v>
      </c>
    </row>
    <row r="177" spans="2:3" x14ac:dyDescent="0.4">
      <c r="C177" s="52" t="s">
        <v>53</v>
      </c>
    </row>
    <row r="179" spans="2:3" x14ac:dyDescent="0.4">
      <c r="B179" s="99" t="s">
        <v>54</v>
      </c>
      <c r="C179" s="52" t="s">
        <v>55</v>
      </c>
    </row>
    <row r="180" spans="2:3" x14ac:dyDescent="0.4">
      <c r="C180" s="52" t="s">
        <v>56</v>
      </c>
    </row>
    <row r="183" spans="2:3" x14ac:dyDescent="0.4">
      <c r="B183" s="52" t="s">
        <v>58</v>
      </c>
    </row>
    <row r="223" spans="2:2" x14ac:dyDescent="0.4">
      <c r="B223" s="52" t="s">
        <v>59</v>
      </c>
    </row>
    <row r="224" spans="2:2" x14ac:dyDescent="0.4">
      <c r="B224" s="52" t="s">
        <v>60</v>
      </c>
    </row>
    <row r="225" spans="2:2" x14ac:dyDescent="0.4">
      <c r="B225" s="52" t="s">
        <v>61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40"/>
  <sheetViews>
    <sheetView tabSelected="1" zoomScale="145" zoomScaleSheetLayoutView="100" workbookViewId="0">
      <selection activeCell="L17" sqref="L17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5" t="s">
        <v>64</v>
      </c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0" spans="1:10" x14ac:dyDescent="0.4">
      <c r="A10" s="96"/>
      <c r="B10" s="96"/>
      <c r="C10" s="96"/>
      <c r="D10" s="96"/>
      <c r="E10" s="96"/>
      <c r="F10" s="96"/>
      <c r="G10" s="96"/>
      <c r="H10" s="96"/>
      <c r="I10" s="96"/>
      <c r="J10" s="96"/>
    </row>
    <row r="11" spans="1:10" x14ac:dyDescent="0.4">
      <c r="A11" s="96"/>
      <c r="B11" s="96"/>
      <c r="C11" s="96"/>
      <c r="D11" s="96"/>
      <c r="E11" s="96"/>
      <c r="F11" s="96"/>
      <c r="G11" s="96"/>
      <c r="H11" s="96"/>
      <c r="I11" s="96"/>
      <c r="J11" s="96"/>
    </row>
    <row r="12" spans="1:10" x14ac:dyDescent="0.4">
      <c r="A12" s="96"/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52" t="s">
        <v>26</v>
      </c>
    </row>
    <row r="22" spans="1:10" x14ac:dyDescent="0.4">
      <c r="A22" s="97" t="s">
        <v>62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  <row r="30" spans="1:10" x14ac:dyDescent="0.4">
      <c r="A30" s="52" t="s">
        <v>36</v>
      </c>
    </row>
    <row r="31" spans="1:10" x14ac:dyDescent="0.4">
      <c r="A31" s="52" t="s">
        <v>27</v>
      </c>
    </row>
    <row r="32" spans="1:10" x14ac:dyDescent="0.4">
      <c r="A32" s="97" t="s">
        <v>63</v>
      </c>
      <c r="B32" s="97"/>
      <c r="C32" s="97"/>
      <c r="D32" s="97"/>
      <c r="E32" s="97"/>
      <c r="F32" s="97"/>
      <c r="G32" s="97"/>
      <c r="H32" s="97"/>
      <c r="I32" s="97"/>
      <c r="J32" s="97"/>
    </row>
    <row r="33" spans="1:10" x14ac:dyDescent="0.4">
      <c r="A33" s="97"/>
      <c r="B33" s="97"/>
      <c r="C33" s="97"/>
      <c r="D33" s="97"/>
      <c r="E33" s="97"/>
      <c r="F33" s="97"/>
      <c r="G33" s="97"/>
      <c r="H33" s="97"/>
      <c r="I33" s="97"/>
      <c r="J33" s="97"/>
    </row>
    <row r="34" spans="1:10" x14ac:dyDescent="0.4">
      <c r="A34" s="97"/>
      <c r="B34" s="97"/>
      <c r="C34" s="97"/>
      <c r="D34" s="97"/>
      <c r="E34" s="97"/>
      <c r="F34" s="97"/>
      <c r="G34" s="97"/>
      <c r="H34" s="97"/>
      <c r="I34" s="97"/>
      <c r="J34" s="97"/>
    </row>
    <row r="35" spans="1:10" x14ac:dyDescent="0.4">
      <c r="A35" s="97"/>
      <c r="B35" s="97"/>
      <c r="C35" s="97"/>
      <c r="D35" s="97"/>
      <c r="E35" s="97"/>
      <c r="F35" s="97"/>
      <c r="G35" s="97"/>
      <c r="H35" s="97"/>
      <c r="I35" s="97"/>
      <c r="J35" s="97"/>
    </row>
    <row r="36" spans="1:10" x14ac:dyDescent="0.4">
      <c r="A36" s="97"/>
      <c r="B36" s="97"/>
      <c r="C36" s="97"/>
      <c r="D36" s="97"/>
      <c r="E36" s="97"/>
      <c r="F36" s="97"/>
      <c r="G36" s="97"/>
      <c r="H36" s="97"/>
      <c r="I36" s="97"/>
      <c r="J36" s="97"/>
    </row>
    <row r="37" spans="1:10" x14ac:dyDescent="0.4">
      <c r="A37" s="97"/>
      <c r="B37" s="97"/>
      <c r="C37" s="97"/>
      <c r="D37" s="97"/>
      <c r="E37" s="97"/>
      <c r="F37" s="97"/>
      <c r="G37" s="97"/>
      <c r="H37" s="97"/>
      <c r="I37" s="97"/>
      <c r="J37" s="97"/>
    </row>
    <row r="38" spans="1:10" x14ac:dyDescent="0.4">
      <c r="A38" s="97"/>
      <c r="B38" s="97"/>
      <c r="C38" s="97"/>
      <c r="D38" s="97"/>
      <c r="E38" s="97"/>
      <c r="F38" s="97"/>
      <c r="G38" s="97"/>
      <c r="H38" s="97"/>
      <c r="I38" s="97"/>
      <c r="J38" s="97"/>
    </row>
    <row r="39" spans="1:10" x14ac:dyDescent="0.4">
      <c r="A39" s="97"/>
      <c r="B39" s="97"/>
      <c r="C39" s="97"/>
      <c r="D39" s="97"/>
      <c r="E39" s="97"/>
      <c r="F39" s="97"/>
      <c r="G39" s="97"/>
      <c r="H39" s="97"/>
      <c r="I39" s="97"/>
      <c r="J39" s="97"/>
    </row>
    <row r="40" spans="1:10" x14ac:dyDescent="0.4">
      <c r="A40" s="97"/>
      <c r="B40" s="97"/>
      <c r="C40" s="97"/>
      <c r="D40" s="97"/>
      <c r="E40" s="97"/>
      <c r="F40" s="97"/>
      <c r="G40" s="97"/>
      <c r="H40" s="97"/>
      <c r="I40" s="97"/>
      <c r="J40" s="97"/>
    </row>
  </sheetData>
  <mergeCells count="3">
    <mergeCell ref="A2:J19"/>
    <mergeCell ref="A22:J29"/>
    <mergeCell ref="A32:J40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2021-10-14T23:00:07Z</dcterms:modified>
</cp:coreProperties>
</file>